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60" yWindow="1140" windowWidth="20730" windowHeight="1176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Plan1!$A$1:$N$39</definedName>
  </definedNames>
  <calcPr calcId="124519"/>
</workbook>
</file>

<file path=xl/calcChain.xml><?xml version="1.0" encoding="utf-8"?>
<calcChain xmlns="http://schemas.openxmlformats.org/spreadsheetml/2006/main">
  <c r="N13" i="1"/>
  <c r="E14"/>
  <c r="F14"/>
  <c r="D12"/>
  <c r="C12"/>
  <c r="B10"/>
  <c r="N9" s="1"/>
  <c r="P25" l="1"/>
  <c r="P22"/>
  <c r="E24" l="1"/>
  <c r="I24"/>
  <c r="M24"/>
  <c r="H24"/>
  <c r="C24"/>
  <c r="K24"/>
  <c r="J24"/>
  <c r="D24"/>
  <c r="L24"/>
  <c r="G24"/>
  <c r="F24"/>
  <c r="B24"/>
  <c r="F21"/>
  <c r="J21"/>
  <c r="B21"/>
  <c r="E21"/>
  <c r="I21"/>
  <c r="M21"/>
  <c r="D21"/>
  <c r="L21"/>
  <c r="C21"/>
  <c r="C28" s="1"/>
  <c r="G21"/>
  <c r="K21"/>
  <c r="H21"/>
  <c r="E28"/>
  <c r="O19"/>
  <c r="P17"/>
  <c r="K18" s="1"/>
  <c r="P15"/>
  <c r="P11"/>
  <c r="P9"/>
  <c r="P13"/>
  <c r="D28" l="1"/>
  <c r="F28"/>
  <c r="N20"/>
  <c r="L18"/>
  <c r="L28" s="1"/>
  <c r="M18"/>
  <c r="M28" s="1"/>
  <c r="K28"/>
  <c r="N17"/>
  <c r="P19"/>
  <c r="G16"/>
  <c r="B28"/>
  <c r="N11"/>
  <c r="I16" l="1"/>
  <c r="J16" s="1"/>
  <c r="J28" s="1"/>
  <c r="H16" l="1"/>
  <c r="N15" s="1"/>
  <c r="N23" l="1"/>
  <c r="G28"/>
  <c r="H28"/>
  <c r="I28"/>
  <c r="N28" l="1"/>
  <c r="P28" s="1"/>
  <c r="P31" s="1"/>
  <c r="B26" s="1"/>
  <c r="B27" s="1"/>
  <c r="J26" l="1"/>
  <c r="J27" s="1"/>
  <c r="G26"/>
  <c r="G27" s="1"/>
  <c r="K26"/>
  <c r="K27" s="1"/>
  <c r="I26"/>
  <c r="I27" s="1"/>
  <c r="F26"/>
  <c r="F27" s="1"/>
  <c r="E26"/>
  <c r="E27" s="1"/>
  <c r="L26"/>
  <c r="L27" s="1"/>
  <c r="D26"/>
  <c r="D27" s="1"/>
  <c r="C26"/>
  <c r="C27" s="1"/>
  <c r="M26"/>
  <c r="M27" s="1"/>
  <c r="H26"/>
  <c r="H27" s="1"/>
  <c r="F29"/>
  <c r="E29"/>
  <c r="B29"/>
  <c r="K29"/>
  <c r="M29"/>
  <c r="D29"/>
  <c r="C29"/>
  <c r="J29"/>
  <c r="L29"/>
  <c r="G29"/>
  <c r="H29"/>
  <c r="I29"/>
  <c r="N27" l="1"/>
  <c r="N26"/>
  <c r="N29"/>
</calcChain>
</file>

<file path=xl/sharedStrings.xml><?xml version="1.0" encoding="utf-8"?>
<sst xmlns="http://schemas.openxmlformats.org/spreadsheetml/2006/main" count="33" uniqueCount="33">
  <si>
    <t>CRONOGRAMA FÍSICO FINANCEIRO</t>
  </si>
  <si>
    <t xml:space="preserve">Descriminação dos Serviços </t>
  </si>
  <si>
    <t>TOTAL (R$)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</si>
  <si>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</si>
  <si>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</si>
  <si>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</si>
  <si>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</si>
  <si>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</si>
  <si>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</si>
  <si>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</si>
  <si>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</si>
  <si>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</si>
  <si>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</si>
  <si>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</si>
  <si>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</si>
  <si>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CANTEIRO DE OBRA</t>
  </si>
  <si>
    <t>CONTROLE TECNOLÓGICO (3%)</t>
  </si>
  <si>
    <t>PARTICIPAÇÃO FUMEFI</t>
  </si>
  <si>
    <t>PARTICIPAÇÃO PREFEITURA</t>
  </si>
  <si>
    <t>TOTAL GERAL</t>
  </si>
  <si>
    <t>CANALIZAÇÃO</t>
  </si>
  <si>
    <t>RAMPA DE ACESSO A OBRA</t>
  </si>
  <si>
    <t>CONTENÇÃO DE TALUDES</t>
  </si>
  <si>
    <t>SISTEMA VIÁRIO E URBANISMO</t>
  </si>
  <si>
    <t>Período de Execução: 12 meses</t>
  </si>
  <si>
    <r>
      <rPr>
        <b/>
        <sz val="10"/>
        <color theme="1"/>
        <rFont val="Verdana"/>
      </rPr>
      <t>Período:</t>
    </r>
    <r>
      <rPr>
        <sz val="10"/>
        <color theme="1"/>
        <rFont val="Verdana"/>
      </rPr>
      <t xml:space="preserve"> 12 Meses</t>
    </r>
  </si>
  <si>
    <t>Tércio Oliveira Monteiro</t>
  </si>
  <si>
    <t>Arquiteto e Urbanista</t>
  </si>
  <si>
    <t>CAU A61944-2</t>
  </si>
  <si>
    <t>PLANO DE APLICAÇÃO FUMEFI/2023</t>
  </si>
  <si>
    <t>DETALHAMENTO DE PROJETOS (1,65%)</t>
  </si>
  <si>
    <t>Projeto: Implantação do Viário e Canalização do Córrego do Chicão no Município de Carapicuíba e Osasco.</t>
  </si>
  <si>
    <t>Participação (%)</t>
  </si>
</sst>
</file>

<file path=xl/styles.xml><?xml version="1.0" encoding="utf-8"?>
<styleSheet xmlns="http://schemas.openxmlformats.org/spreadsheetml/2006/main">
  <numFmts count="4">
    <numFmt numFmtId="164" formatCode="_-&quot;R$&quot;\ * #,##0.00_-;\-&quot;R$&quot;\ * #,##0.00_-;_-&quot;R$&quot;\ * &quot;-&quot;??_-;_-@_-"/>
    <numFmt numFmtId="165" formatCode="_-&quot;R$&quot;\ * #,##0.00_-;\-&quot;R$&quot;\ * #,##0.00_-;_-&quot;R$&quot;\ * &quot;-&quot;??_-;_-@"/>
    <numFmt numFmtId="166" formatCode="0.0000%"/>
    <numFmt numFmtId="167" formatCode="0.0000000000000000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Verdana"/>
    </font>
    <font>
      <sz val="10"/>
      <color theme="1"/>
      <name val="Verdana"/>
    </font>
    <font>
      <sz val="11"/>
      <name val="Calibri"/>
    </font>
    <font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165" fontId="3" fillId="0" borderId="0" xfId="0" applyNumberFormat="1" applyFont="1"/>
    <xf numFmtId="165" fontId="3" fillId="2" borderId="5" xfId="0" applyNumberFormat="1" applyFont="1" applyFill="1" applyBorder="1"/>
    <xf numFmtId="165" fontId="3" fillId="0" borderId="2" xfId="0" applyNumberFormat="1" applyFont="1" applyBorder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164" fontId="0" fillId="0" borderId="0" xfId="1" applyFont="1"/>
    <xf numFmtId="0" fontId="3" fillId="0" borderId="7" xfId="0" applyFont="1" applyBorder="1" applyAlignment="1">
      <alignment horizontal="center"/>
    </xf>
    <xf numFmtId="165" fontId="3" fillId="3" borderId="7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center"/>
    </xf>
    <xf numFmtId="165" fontId="5" fillId="3" borderId="7" xfId="0" applyNumberFormat="1" applyFont="1" applyFill="1" applyBorder="1" applyAlignment="1">
      <alignment horizontal="center"/>
    </xf>
    <xf numFmtId="165" fontId="3" fillId="0" borderId="14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0" borderId="0" xfId="0" applyFont="1" applyBorder="1"/>
    <xf numFmtId="165" fontId="3" fillId="0" borderId="0" xfId="0" applyNumberFormat="1" applyFont="1" applyFill="1" applyBorder="1" applyAlignment="1">
      <alignment horizontal="center"/>
    </xf>
    <xf numFmtId="165" fontId="2" fillId="2" borderId="9" xfId="0" applyNumberFormat="1" applyFont="1" applyFill="1" applyBorder="1" applyAlignment="1">
      <alignment vertical="center"/>
    </xf>
    <xf numFmtId="165" fontId="2" fillId="2" borderId="10" xfId="0" applyNumberFormat="1" applyFont="1" applyFill="1" applyBorder="1" applyAlignment="1">
      <alignment vertical="center"/>
    </xf>
    <xf numFmtId="164" fontId="0" fillId="0" borderId="7" xfId="0" applyNumberFormat="1" applyBorder="1"/>
    <xf numFmtId="164" fontId="0" fillId="0" borderId="14" xfId="0" applyNumberFormat="1" applyBorder="1"/>
    <xf numFmtId="167" fontId="0" fillId="0" borderId="0" xfId="0" applyNumberFormat="1"/>
    <xf numFmtId="164" fontId="0" fillId="4" borderId="7" xfId="0" applyNumberFormat="1" applyFill="1" applyBorder="1"/>
    <xf numFmtId="9" fontId="0" fillId="0" borderId="0" xfId="2" applyFont="1"/>
    <xf numFmtId="10" fontId="0" fillId="0" borderId="0" xfId="2" applyNumberFormat="1" applyFont="1"/>
    <xf numFmtId="10" fontId="3" fillId="0" borderId="0" xfId="2" applyNumberFormat="1" applyFont="1"/>
    <xf numFmtId="164" fontId="0" fillId="0" borderId="0" xfId="0" applyNumberFormat="1"/>
    <xf numFmtId="165" fontId="0" fillId="0" borderId="0" xfId="0" applyNumberFormat="1"/>
    <xf numFmtId="0" fontId="0" fillId="0" borderId="0" xfId="2" applyNumberFormat="1" applyFont="1"/>
    <xf numFmtId="10" fontId="2" fillId="2" borderId="14" xfId="0" applyNumberFormat="1" applyFont="1" applyFill="1" applyBorder="1"/>
    <xf numFmtId="10" fontId="2" fillId="2" borderId="15" xfId="0" applyNumberFormat="1" applyFont="1" applyFill="1" applyBorder="1"/>
    <xf numFmtId="0" fontId="2" fillId="2" borderId="8" xfId="0" applyFont="1" applyFill="1" applyBorder="1" applyAlignment="1">
      <alignment horizontal="center" vertical="center"/>
    </xf>
    <xf numFmtId="165" fontId="2" fillId="2" borderId="17" xfId="0" applyNumberFormat="1" applyFont="1" applyFill="1" applyBorder="1" applyAlignment="1">
      <alignment vertical="center"/>
    </xf>
    <xf numFmtId="165" fontId="2" fillId="2" borderId="18" xfId="0" applyNumberFormat="1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165" fontId="2" fillId="2" borderId="14" xfId="0" applyNumberFormat="1" applyFont="1" applyFill="1" applyBorder="1" applyAlignment="1">
      <alignment vertical="center"/>
    </xf>
    <xf numFmtId="165" fontId="2" fillId="2" borderId="15" xfId="0" applyNumberFormat="1" applyFont="1" applyFill="1" applyBorder="1" applyAlignment="1">
      <alignment vertical="center"/>
    </xf>
    <xf numFmtId="0" fontId="0" fillId="0" borderId="0" xfId="1" applyNumberFormat="1" applyFont="1"/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4" xfId="0" applyFont="1" applyFill="1" applyBorder="1" applyAlignment="1">
      <alignment horizontal="left" vertical="center"/>
    </xf>
    <xf numFmtId="0" fontId="4" fillId="0" borderId="1" xfId="0" applyFont="1" applyBorder="1"/>
    <xf numFmtId="165" fontId="3" fillId="2" borderId="6" xfId="0" applyNumberFormat="1" applyFont="1" applyFill="1" applyBorder="1" applyAlignment="1">
      <alignment horizontal="center" vertical="center"/>
    </xf>
    <xf numFmtId="0" fontId="4" fillId="0" borderId="3" xfId="0" applyFont="1" applyBorder="1"/>
    <xf numFmtId="0" fontId="2" fillId="2" borderId="16" xfId="0" applyFont="1" applyFill="1" applyBorder="1" applyAlignment="1">
      <alignment horizontal="center" vertical="center"/>
    </xf>
    <xf numFmtId="0" fontId="4" fillId="0" borderId="13" xfId="0" applyFont="1" applyBorder="1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4" fillId="0" borderId="11" xfId="0" applyFont="1" applyBorder="1"/>
    <xf numFmtId="165" fontId="3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15" xfId="0" applyFont="1" applyBorder="1"/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0" fontId="4" fillId="0" borderId="9" xfId="0" applyFont="1" applyBorder="1"/>
    <xf numFmtId="0" fontId="4" fillId="0" borderId="10" xfId="0" applyFont="1" applyBorder="1"/>
    <xf numFmtId="0" fontId="6" fillId="0" borderId="7" xfId="0" applyFont="1" applyBorder="1" applyAlignment="1">
      <alignment horizontal="center"/>
    </xf>
    <xf numFmtId="0" fontId="4" fillId="0" borderId="7" xfId="0" applyFont="1" applyBorder="1"/>
    <xf numFmtId="0" fontId="3" fillId="0" borderId="12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view="pageBreakPreview" topLeftCell="A19" zoomScale="80" zoomScaleNormal="90" zoomScaleSheetLayoutView="80" workbookViewId="0">
      <selection activeCell="A36" sqref="A36:N36"/>
    </sheetView>
  </sheetViews>
  <sheetFormatPr defaultRowHeight="15"/>
  <cols>
    <col min="1" max="1" width="59.85546875" customWidth="1"/>
    <col min="2" max="2" width="20.140625" bestFit="1" customWidth="1"/>
    <col min="3" max="4" width="22.28515625" bestFit="1" customWidth="1"/>
    <col min="5" max="5" width="21.85546875" bestFit="1" customWidth="1"/>
    <col min="6" max="6" width="20.140625" bestFit="1" customWidth="1"/>
    <col min="7" max="7" width="19.5703125" customWidth="1"/>
    <col min="8" max="10" width="20.140625" bestFit="1" customWidth="1"/>
    <col min="11" max="11" width="23.42578125" customWidth="1"/>
    <col min="12" max="12" width="22.28515625" customWidth="1"/>
    <col min="13" max="13" width="22.28515625" bestFit="1" customWidth="1"/>
    <col min="14" max="14" width="23.85546875" bestFit="1" customWidth="1"/>
    <col min="15" max="15" width="26" style="12" customWidth="1"/>
    <col min="16" max="16" width="23.7109375" style="12" customWidth="1"/>
    <col min="17" max="17" width="29" customWidth="1"/>
  </cols>
  <sheetData>
    <row r="1" spans="1:16" ht="249" customHeight="1">
      <c r="A1" s="60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6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6">
      <c r="A3" s="18" t="s">
        <v>31</v>
      </c>
      <c r="B3" s="2"/>
      <c r="C3" s="2"/>
      <c r="D3" s="2"/>
      <c r="E3" s="2"/>
      <c r="F3" s="2"/>
      <c r="G3" s="2"/>
      <c r="H3" s="2"/>
      <c r="I3" s="2"/>
      <c r="J3" s="45" t="s">
        <v>25</v>
      </c>
      <c r="K3" s="46"/>
      <c r="L3" s="46"/>
    </row>
    <row r="4" spans="1:16">
      <c r="A4" s="18" t="s">
        <v>29</v>
      </c>
      <c r="B4" s="2"/>
      <c r="C4" s="2"/>
      <c r="D4" s="2"/>
      <c r="E4" s="2"/>
      <c r="F4" s="2"/>
      <c r="G4" s="2"/>
      <c r="H4" s="2"/>
      <c r="I4" s="2"/>
      <c r="J4" s="19"/>
      <c r="K4" s="11"/>
      <c r="L4" s="11"/>
    </row>
    <row r="5" spans="1:16" ht="15.75" thickBo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2"/>
    </row>
    <row r="6" spans="1:16">
      <c r="A6" s="61" t="s">
        <v>1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</row>
    <row r="7" spans="1:16">
      <c r="A7" s="56"/>
      <c r="B7" s="65" t="s">
        <v>24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7" t="s">
        <v>2</v>
      </c>
    </row>
    <row r="8" spans="1:16">
      <c r="A8" s="56"/>
      <c r="B8" s="13" t="s">
        <v>3</v>
      </c>
      <c r="C8" s="13" t="s">
        <v>4</v>
      </c>
      <c r="D8" s="13" t="s">
        <v>5</v>
      </c>
      <c r="E8" s="13" t="s">
        <v>6</v>
      </c>
      <c r="F8" s="13" t="s">
        <v>7</v>
      </c>
      <c r="G8" s="13" t="s">
        <v>8</v>
      </c>
      <c r="H8" s="13" t="s">
        <v>9</v>
      </c>
      <c r="I8" s="13" t="s">
        <v>10</v>
      </c>
      <c r="J8" s="13" t="s">
        <v>11</v>
      </c>
      <c r="K8" s="13" t="s">
        <v>12</v>
      </c>
      <c r="L8" s="13" t="s">
        <v>13</v>
      </c>
      <c r="M8" s="13" t="s">
        <v>14</v>
      </c>
      <c r="N8" s="58"/>
    </row>
    <row r="9" spans="1:16">
      <c r="A9" s="55" t="s">
        <v>15</v>
      </c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57">
        <f>SUM(B10:M10)</f>
        <v>96502.162152000004</v>
      </c>
      <c r="O9" s="12">
        <v>77680.240000000005</v>
      </c>
      <c r="P9" s="12">
        <f>O9*1.2423</f>
        <v>96502.162152000004</v>
      </c>
    </row>
    <row r="10" spans="1:16">
      <c r="A10" s="56"/>
      <c r="B10" s="15">
        <f>P9</f>
        <v>96502.162152000004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58"/>
    </row>
    <row r="11" spans="1:16">
      <c r="A11" s="55" t="s">
        <v>20</v>
      </c>
      <c r="B11" s="15"/>
      <c r="C11" s="14"/>
      <c r="D11" s="14"/>
      <c r="E11" s="15"/>
      <c r="F11" s="15"/>
      <c r="G11" s="15"/>
      <c r="H11" s="15"/>
      <c r="I11" s="15"/>
      <c r="J11" s="15"/>
      <c r="K11" s="15"/>
      <c r="L11" s="15"/>
      <c r="M11" s="15"/>
      <c r="N11" s="57">
        <f>SUM(B12:M12)</f>
        <v>13944973.122920999</v>
      </c>
      <c r="O11" s="12">
        <v>11225125.27</v>
      </c>
      <c r="P11" s="12">
        <f>O11*1.2423</f>
        <v>13944973.122920999</v>
      </c>
    </row>
    <row r="12" spans="1:16">
      <c r="A12" s="56"/>
      <c r="B12" s="15"/>
      <c r="C12" s="24">
        <f>P11/2</f>
        <v>6972486.5614604997</v>
      </c>
      <c r="D12" s="24">
        <f>C12</f>
        <v>6972486.5614604997</v>
      </c>
      <c r="E12" s="15"/>
      <c r="F12" s="15"/>
      <c r="G12" s="15"/>
      <c r="H12" s="15"/>
      <c r="I12" s="15"/>
      <c r="J12" s="15"/>
      <c r="K12" s="15"/>
      <c r="L12" s="15"/>
      <c r="M12" s="15"/>
      <c r="N12" s="58"/>
    </row>
    <row r="13" spans="1:16">
      <c r="A13" s="55" t="s">
        <v>21</v>
      </c>
      <c r="B13" s="15"/>
      <c r="C13" s="15"/>
      <c r="D13" s="15"/>
      <c r="E13" s="14"/>
      <c r="F13" s="14"/>
      <c r="G13" s="15"/>
      <c r="H13" s="15"/>
      <c r="I13" s="15"/>
      <c r="J13" s="15"/>
      <c r="K13" s="15"/>
      <c r="L13" s="15"/>
      <c r="M13" s="15"/>
      <c r="N13" s="57">
        <f>SUM(B14:M14)</f>
        <v>60679.969577999997</v>
      </c>
      <c r="O13" s="12">
        <v>48844.86</v>
      </c>
      <c r="P13" s="12">
        <f>O13*1.2423</f>
        <v>60679.969577999997</v>
      </c>
    </row>
    <row r="14" spans="1:16">
      <c r="A14" s="56"/>
      <c r="B14" s="15"/>
      <c r="C14" s="15"/>
      <c r="D14" s="15"/>
      <c r="E14" s="24">
        <f>P13/2</f>
        <v>30339.984788999998</v>
      </c>
      <c r="F14" s="24">
        <f>E14</f>
        <v>30339.984788999998</v>
      </c>
      <c r="G14" s="15"/>
      <c r="H14" s="15"/>
      <c r="I14" s="15"/>
      <c r="J14" s="15"/>
      <c r="K14" s="15"/>
      <c r="L14" s="15"/>
      <c r="M14" s="15"/>
      <c r="N14" s="58"/>
    </row>
    <row r="15" spans="1:16">
      <c r="A15" s="55" t="s">
        <v>22</v>
      </c>
      <c r="B15" s="15"/>
      <c r="C15" s="15"/>
      <c r="D15" s="15"/>
      <c r="E15" s="15"/>
      <c r="F15" s="15"/>
      <c r="G15" s="14"/>
      <c r="H15" s="14"/>
      <c r="I15" s="14"/>
      <c r="J15" s="14"/>
      <c r="K15" s="15"/>
      <c r="L15" s="15"/>
      <c r="M15" s="15"/>
      <c r="N15" s="57">
        <f>SUM(B16:M16)</f>
        <v>267607.371132</v>
      </c>
      <c r="O15" s="12">
        <v>215412.84</v>
      </c>
      <c r="P15" s="12">
        <f>O15*1.2423</f>
        <v>267607.371132</v>
      </c>
    </row>
    <row r="16" spans="1:16">
      <c r="A16" s="56"/>
      <c r="B16" s="15"/>
      <c r="C16" s="15"/>
      <c r="D16" s="15"/>
      <c r="E16" s="15"/>
      <c r="F16" s="15"/>
      <c r="G16" s="27">
        <f>P15/4</f>
        <v>66901.842783</v>
      </c>
      <c r="H16" s="27">
        <f>G16</f>
        <v>66901.842783</v>
      </c>
      <c r="I16" s="27">
        <f>G16</f>
        <v>66901.842783</v>
      </c>
      <c r="J16" s="27">
        <f>I16</f>
        <v>66901.842783</v>
      </c>
      <c r="K16" s="15"/>
      <c r="L16" s="15"/>
      <c r="M16" s="15"/>
      <c r="N16" s="58"/>
    </row>
    <row r="17" spans="1:18">
      <c r="A17" s="55" t="s">
        <v>23</v>
      </c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6"/>
      <c r="M17" s="16"/>
      <c r="N17" s="57">
        <f>SUM(B18:M18)</f>
        <v>4160328.1092179995</v>
      </c>
      <c r="O17" s="12">
        <v>3348891.66</v>
      </c>
      <c r="P17" s="12">
        <f>O17*1.2423</f>
        <v>4160328.109218</v>
      </c>
    </row>
    <row r="18" spans="1:18" ht="15.75" thickBot="1">
      <c r="A18" s="52"/>
      <c r="B18" s="17"/>
      <c r="C18" s="17"/>
      <c r="D18" s="17"/>
      <c r="E18" s="17"/>
      <c r="F18" s="17"/>
      <c r="G18" s="17"/>
      <c r="H18" s="17"/>
      <c r="I18" s="17"/>
      <c r="J18" s="17"/>
      <c r="K18" s="25">
        <f>P17/3</f>
        <v>1386776.0364059999</v>
      </c>
      <c r="L18" s="25">
        <f>K18</f>
        <v>1386776.0364059999</v>
      </c>
      <c r="M18" s="25">
        <f>K18</f>
        <v>1386776.0364059999</v>
      </c>
      <c r="N18" s="59"/>
    </row>
    <row r="19" spans="1:18" ht="15.75" thickBot="1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0"/>
      <c r="O19" s="12">
        <f>O9+O11+O13+O15+O17</f>
        <v>14915954.869999999</v>
      </c>
      <c r="P19" s="12">
        <f>SUM(P9,P11,P13,P15,P17)</f>
        <v>18530090.735000998</v>
      </c>
    </row>
    <row r="20" spans="1:18">
      <c r="A20" s="47" t="s">
        <v>30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49">
        <f>SUM(B21:M21)</f>
        <v>305746.5</v>
      </c>
    </row>
    <row r="21" spans="1:18" ht="15.75" thickBot="1">
      <c r="A21" s="48"/>
      <c r="B21" s="7">
        <f>$P$22</f>
        <v>25478.875</v>
      </c>
      <c r="C21" s="7">
        <f t="shared" ref="C21:M21" si="0">$P$22</f>
        <v>25478.875</v>
      </c>
      <c r="D21" s="7">
        <f t="shared" si="0"/>
        <v>25478.875</v>
      </c>
      <c r="E21" s="7">
        <f t="shared" si="0"/>
        <v>25478.875</v>
      </c>
      <c r="F21" s="7">
        <f t="shared" si="0"/>
        <v>25478.875</v>
      </c>
      <c r="G21" s="7">
        <f t="shared" si="0"/>
        <v>25478.875</v>
      </c>
      <c r="H21" s="7">
        <f t="shared" si="0"/>
        <v>25478.875</v>
      </c>
      <c r="I21" s="7">
        <f t="shared" si="0"/>
        <v>25478.875</v>
      </c>
      <c r="J21" s="7">
        <f t="shared" si="0"/>
        <v>25478.875</v>
      </c>
      <c r="K21" s="7">
        <f t="shared" si="0"/>
        <v>25478.875</v>
      </c>
      <c r="L21" s="7">
        <f t="shared" si="0"/>
        <v>25478.875</v>
      </c>
      <c r="M21" s="7">
        <f t="shared" si="0"/>
        <v>25478.875</v>
      </c>
      <c r="N21" s="50"/>
      <c r="P21" s="12">
        <v>305746.5</v>
      </c>
      <c r="Q21" s="31"/>
    </row>
    <row r="22" spans="1:18" ht="15.75" thickBot="1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P22" s="12">
        <f>P21/12</f>
        <v>25478.875</v>
      </c>
    </row>
    <row r="23" spans="1:18">
      <c r="A23" s="47" t="s">
        <v>16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49">
        <f>SUM(B24:M24)</f>
        <v>555902.72000000009</v>
      </c>
    </row>
    <row r="24" spans="1:18" ht="15.75" thickBot="1">
      <c r="A24" s="48"/>
      <c r="B24" s="7">
        <f>$P$25</f>
        <v>46325.226666666662</v>
      </c>
      <c r="C24" s="7">
        <f t="shared" ref="C24:M24" si="1">$P$25</f>
        <v>46325.226666666662</v>
      </c>
      <c r="D24" s="7">
        <f t="shared" si="1"/>
        <v>46325.226666666662</v>
      </c>
      <c r="E24" s="7">
        <f t="shared" si="1"/>
        <v>46325.226666666662</v>
      </c>
      <c r="F24" s="7">
        <f t="shared" si="1"/>
        <v>46325.226666666662</v>
      </c>
      <c r="G24" s="7">
        <f t="shared" si="1"/>
        <v>46325.226666666662</v>
      </c>
      <c r="H24" s="7">
        <f t="shared" si="1"/>
        <v>46325.226666666662</v>
      </c>
      <c r="I24" s="7">
        <f t="shared" si="1"/>
        <v>46325.226666666662</v>
      </c>
      <c r="J24" s="7">
        <f t="shared" si="1"/>
        <v>46325.226666666662</v>
      </c>
      <c r="K24" s="7">
        <f t="shared" si="1"/>
        <v>46325.226666666662</v>
      </c>
      <c r="L24" s="7">
        <f t="shared" si="1"/>
        <v>46325.226666666662</v>
      </c>
      <c r="M24" s="7">
        <f t="shared" si="1"/>
        <v>46325.226666666662</v>
      </c>
      <c r="N24" s="50"/>
      <c r="P24" s="12">
        <v>555902.71999999997</v>
      </c>
      <c r="Q24" s="31"/>
    </row>
    <row r="25" spans="1:18" ht="15.75" thickBot="1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P25" s="12">
        <f>P24/12</f>
        <v>46325.226666666662</v>
      </c>
      <c r="Q25" s="26" t="s">
        <v>32</v>
      </c>
    </row>
    <row r="26" spans="1:18">
      <c r="A26" s="36" t="s">
        <v>17</v>
      </c>
      <c r="B26" s="22">
        <f>SUM(B9:B24)*$P$31</f>
        <v>95431.417692132352</v>
      </c>
      <c r="C26" s="22">
        <f t="shared" ref="C26:M26" si="2">SUM(C9:C24)*$P$31</f>
        <v>3994186.7246364388</v>
      </c>
      <c r="D26" s="22">
        <f t="shared" si="2"/>
        <v>3994186.7246364388</v>
      </c>
      <c r="E26" s="22">
        <f t="shared" si="2"/>
        <v>57916.768860333359</v>
      </c>
      <c r="F26" s="22">
        <f t="shared" si="2"/>
        <v>57916.768860333359</v>
      </c>
      <c r="G26" s="22">
        <f t="shared" si="2"/>
        <v>78647.726001566407</v>
      </c>
      <c r="H26" s="22">
        <f t="shared" si="2"/>
        <v>78647.726001566407</v>
      </c>
      <c r="I26" s="22">
        <f t="shared" si="2"/>
        <v>78647.726001566407</v>
      </c>
      <c r="J26" s="22">
        <f t="shared" si="2"/>
        <v>78647.726001566407</v>
      </c>
      <c r="K26" s="22">
        <f t="shared" si="2"/>
        <v>827030.24376935174</v>
      </c>
      <c r="L26" s="22">
        <f t="shared" si="2"/>
        <v>827030.24376935174</v>
      </c>
      <c r="M26" s="22">
        <f t="shared" si="2"/>
        <v>827030.24376935174</v>
      </c>
      <c r="N26" s="23">
        <f>SUM(B26:M26)-0.01</f>
        <v>10995320.029999997</v>
      </c>
      <c r="P26" s="12">
        <v>10995320.039999999</v>
      </c>
      <c r="Q26" s="29"/>
      <c r="R26" s="33"/>
    </row>
    <row r="27" spans="1:18" ht="15.75" thickBot="1">
      <c r="A27" s="39" t="s">
        <v>18</v>
      </c>
      <c r="B27" s="40">
        <f>B28-B26+0.01</f>
        <v>72874.856126534301</v>
      </c>
      <c r="C27" s="40">
        <f t="shared" ref="C27:M27" si="3">C28-C26</f>
        <v>3050103.9384907275</v>
      </c>
      <c r="D27" s="40">
        <f t="shared" si="3"/>
        <v>3050103.9384907275</v>
      </c>
      <c r="E27" s="40">
        <f t="shared" si="3"/>
        <v>44227.317595333305</v>
      </c>
      <c r="F27" s="40">
        <f t="shared" si="3"/>
        <v>44227.317595333305</v>
      </c>
      <c r="G27" s="40">
        <f t="shared" si="3"/>
        <v>60058.218448100248</v>
      </c>
      <c r="H27" s="40">
        <f t="shared" si="3"/>
        <v>60058.218448100248</v>
      </c>
      <c r="I27" s="40">
        <f t="shared" si="3"/>
        <v>60058.218448100248</v>
      </c>
      <c r="J27" s="40">
        <f t="shared" si="3"/>
        <v>60058.218448100248</v>
      </c>
      <c r="K27" s="40">
        <f t="shared" si="3"/>
        <v>631549.89430331474</v>
      </c>
      <c r="L27" s="40">
        <f t="shared" si="3"/>
        <v>631549.89430331474</v>
      </c>
      <c r="M27" s="40">
        <f t="shared" si="3"/>
        <v>631549.89430331474</v>
      </c>
      <c r="N27" s="41">
        <f>SUM(B27:M27)-0.01</f>
        <v>8396419.9150010012</v>
      </c>
      <c r="O27" s="33"/>
      <c r="Q27" s="30"/>
      <c r="R27" s="32"/>
    </row>
    <row r="28" spans="1:18">
      <c r="A28" s="51" t="s">
        <v>19</v>
      </c>
      <c r="B28" s="37">
        <f t="shared" ref="B28:M28" si="4">SUM(B9:B24)</f>
        <v>168306.26381866666</v>
      </c>
      <c r="C28" s="37">
        <f t="shared" si="4"/>
        <v>7044290.6631271662</v>
      </c>
      <c r="D28" s="37">
        <f t="shared" si="4"/>
        <v>7044290.6631271662</v>
      </c>
      <c r="E28" s="37">
        <f t="shared" si="4"/>
        <v>102144.08645566666</v>
      </c>
      <c r="F28" s="37">
        <f t="shared" si="4"/>
        <v>102144.08645566666</v>
      </c>
      <c r="G28" s="37">
        <f t="shared" si="4"/>
        <v>138705.94444966665</v>
      </c>
      <c r="H28" s="37">
        <f t="shared" si="4"/>
        <v>138705.94444966665</v>
      </c>
      <c r="I28" s="37">
        <f t="shared" si="4"/>
        <v>138705.94444966665</v>
      </c>
      <c r="J28" s="37">
        <f t="shared" si="4"/>
        <v>138705.94444966665</v>
      </c>
      <c r="K28" s="37">
        <f t="shared" si="4"/>
        <v>1458580.1380726665</v>
      </c>
      <c r="L28" s="37">
        <f t="shared" si="4"/>
        <v>1458580.1380726665</v>
      </c>
      <c r="M28" s="37">
        <f t="shared" si="4"/>
        <v>1458580.1380726665</v>
      </c>
      <c r="N28" s="38">
        <f>SUM(B28:M28)</f>
        <v>19391739.955001</v>
      </c>
      <c r="O28" s="29"/>
      <c r="P28" s="12">
        <f>N28</f>
        <v>19391739.955001</v>
      </c>
      <c r="Q28" s="28"/>
    </row>
    <row r="29" spans="1:18" ht="15.75" thickBot="1">
      <c r="A29" s="52"/>
      <c r="B29" s="34">
        <f t="shared" ref="B29:M29" si="5">B28/$N$28</f>
        <v>8.6792760324357378E-3</v>
      </c>
      <c r="C29" s="34">
        <f t="shared" si="5"/>
        <v>0.3632624343908083</v>
      </c>
      <c r="D29" s="34">
        <f t="shared" si="5"/>
        <v>0.3632624343908083</v>
      </c>
      <c r="E29" s="34">
        <f t="shared" si="5"/>
        <v>5.2674018263804316E-3</v>
      </c>
      <c r="F29" s="34">
        <f t="shared" si="5"/>
        <v>5.2674018263804316E-3</v>
      </c>
      <c r="G29" s="34">
        <f t="shared" si="5"/>
        <v>7.1528364536414544E-3</v>
      </c>
      <c r="H29" s="34">
        <f t="shared" si="5"/>
        <v>7.1528364536414544E-3</v>
      </c>
      <c r="I29" s="34">
        <f t="shared" si="5"/>
        <v>7.1528364536414544E-3</v>
      </c>
      <c r="J29" s="34">
        <f t="shared" si="5"/>
        <v>7.1528364536414544E-3</v>
      </c>
      <c r="K29" s="34">
        <f t="shared" si="5"/>
        <v>7.5216568572873649E-2</v>
      </c>
      <c r="L29" s="34">
        <f t="shared" si="5"/>
        <v>7.5216568572873649E-2</v>
      </c>
      <c r="M29" s="34">
        <f t="shared" si="5"/>
        <v>7.5216568572873649E-2</v>
      </c>
      <c r="N29" s="35">
        <f>SUM(B29:M29)</f>
        <v>1</v>
      </c>
    </row>
    <row r="30" spans="1:18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8">
      <c r="A31" s="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2"/>
      <c r="P31" s="42">
        <f>P26/P28</f>
        <v>0.5670104934118807</v>
      </c>
    </row>
    <row r="32" spans="1:18">
      <c r="A32" s="1"/>
      <c r="B32" s="2"/>
      <c r="C32" s="5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5"/>
    </row>
    <row r="34" spans="1:14">
      <c r="A34" s="1"/>
      <c r="B34" s="2"/>
      <c r="C34" s="2"/>
      <c r="D34" s="2"/>
      <c r="E34" s="2"/>
      <c r="F34" s="2"/>
      <c r="G34" s="2"/>
      <c r="H34" s="8"/>
      <c r="I34" s="2"/>
      <c r="J34" s="2"/>
      <c r="K34" s="2"/>
      <c r="L34" s="2"/>
      <c r="M34" s="2"/>
      <c r="N34" s="2"/>
    </row>
    <row r="35" spans="1:14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53" t="s">
        <v>26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</row>
    <row r="37" spans="1:14">
      <c r="A37" s="54" t="s">
        <v>27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</row>
    <row r="38" spans="1:14">
      <c r="A38" s="54" t="s">
        <v>28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</row>
    <row r="39" spans="1:14">
      <c r="A39" s="9"/>
      <c r="B39" s="43"/>
      <c r="C39" s="44"/>
      <c r="D39" s="44"/>
      <c r="E39" s="44"/>
      <c r="F39" s="44"/>
      <c r="G39" s="44"/>
      <c r="H39" s="10"/>
      <c r="I39" s="10"/>
      <c r="J39" s="10"/>
      <c r="K39" s="10"/>
      <c r="L39" s="10"/>
      <c r="M39" s="10"/>
      <c r="N39" s="2"/>
    </row>
    <row r="41" spans="1:14">
      <c r="B41" s="31"/>
    </row>
  </sheetData>
  <mergeCells count="25">
    <mergeCell ref="A20:A21"/>
    <mergeCell ref="N20:N21"/>
    <mergeCell ref="A13:A14"/>
    <mergeCell ref="N13:N14"/>
    <mergeCell ref="A1:N1"/>
    <mergeCell ref="A6:A8"/>
    <mergeCell ref="B6:N6"/>
    <mergeCell ref="B7:M7"/>
    <mergeCell ref="N7:N8"/>
    <mergeCell ref="B39:G39"/>
    <mergeCell ref="J3:L3"/>
    <mergeCell ref="A23:A24"/>
    <mergeCell ref="N23:N24"/>
    <mergeCell ref="A28:A29"/>
    <mergeCell ref="A36:N36"/>
    <mergeCell ref="A37:N37"/>
    <mergeCell ref="A38:N38"/>
    <mergeCell ref="A15:A16"/>
    <mergeCell ref="N15:N16"/>
    <mergeCell ref="A17:A18"/>
    <mergeCell ref="N17:N18"/>
    <mergeCell ref="A9:A10"/>
    <mergeCell ref="N9:N10"/>
    <mergeCell ref="A11:A12"/>
    <mergeCell ref="N11:N12"/>
  </mergeCells>
  <pageMargins left="0.51181102362204722" right="0.51181102362204722" top="0.78740157480314965" bottom="0.78740157480314965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elisangelagr</dc:creator>
  <cp:lastModifiedBy>gustavobv</cp:lastModifiedBy>
  <cp:lastPrinted>2023-12-13T15:23:23Z</cp:lastPrinted>
  <dcterms:created xsi:type="dcterms:W3CDTF">2023-11-21T15:16:21Z</dcterms:created>
  <dcterms:modified xsi:type="dcterms:W3CDTF">2024-01-22T14:05:06Z</dcterms:modified>
</cp:coreProperties>
</file>